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10320" windowHeight="8160"/>
  </bookViews>
  <sheets>
    <sheet name="Sheet1" sheetId="1" r:id="rId1"/>
  </sheets>
  <definedNames>
    <definedName name="_xlnm.Print_Titles" localSheetId="0">Sheet1!$5:$8</definedName>
  </definedNames>
  <calcPr calcId="144525"/>
</workbook>
</file>

<file path=xl/calcChain.xml><?xml version="1.0" encoding="utf-8"?>
<calcChain xmlns="http://schemas.openxmlformats.org/spreadsheetml/2006/main">
  <c r="T26" i="1" l="1"/>
  <c r="N26" i="1"/>
  <c r="T38" i="1"/>
  <c r="M38" i="1"/>
  <c r="T24" i="1"/>
  <c r="M24" i="1"/>
  <c r="R27" i="1" l="1"/>
  <c r="R26" i="1"/>
  <c r="R14" i="1" l="1"/>
  <c r="U14" i="1" s="1"/>
  <c r="R15" i="1"/>
  <c r="U15" i="1" s="1"/>
  <c r="R16" i="1"/>
  <c r="U16" i="1" s="1"/>
  <c r="R11" i="1"/>
  <c r="U26" i="1" l="1"/>
  <c r="U27" i="1"/>
  <c r="U38" i="1"/>
  <c r="N24" i="1"/>
  <c r="N27" i="1"/>
  <c r="N14" i="1"/>
  <c r="V14" i="1" s="1"/>
  <c r="N15" i="1"/>
  <c r="V15" i="1" s="1"/>
  <c r="N16" i="1"/>
  <c r="V16" i="1" s="1"/>
  <c r="K13" i="1"/>
  <c r="N13" i="1" s="1"/>
  <c r="R38" i="1"/>
  <c r="K38" i="1"/>
  <c r="N38" i="1" s="1"/>
  <c r="T37" i="1"/>
  <c r="M37" i="1"/>
  <c r="N37" i="1" s="1"/>
  <c r="K37" i="1"/>
  <c r="R37" i="1"/>
  <c r="U37" i="1" s="1"/>
  <c r="V37" i="1" s="1"/>
  <c r="R36" i="1"/>
  <c r="T36" i="1"/>
  <c r="U36" i="1" s="1"/>
  <c r="M36" i="1"/>
  <c r="K36" i="1"/>
  <c r="N36" i="1" s="1"/>
  <c r="R35" i="1"/>
  <c r="U35" i="1" s="1"/>
  <c r="K35" i="1"/>
  <c r="N35" i="1" s="1"/>
  <c r="T34" i="1"/>
  <c r="R34" i="1"/>
  <c r="U34" i="1" s="1"/>
  <c r="M34" i="1"/>
  <c r="K34" i="1"/>
  <c r="N34" i="1" s="1"/>
  <c r="R33" i="1"/>
  <c r="U33" i="1" s="1"/>
  <c r="K33" i="1"/>
  <c r="N33" i="1" s="1"/>
  <c r="T32" i="1"/>
  <c r="R32" i="1"/>
  <c r="U32" i="1" s="1"/>
  <c r="M32" i="1"/>
  <c r="K32" i="1"/>
  <c r="N32" i="1" s="1"/>
  <c r="R31" i="1"/>
  <c r="U31" i="1" s="1"/>
  <c r="K31" i="1"/>
  <c r="N31" i="1" s="1"/>
  <c r="K29" i="1"/>
  <c r="M29" i="1"/>
  <c r="N29" i="1" s="1"/>
  <c r="R29" i="1"/>
  <c r="U29" i="1" s="1"/>
  <c r="T29" i="1"/>
  <c r="K30" i="1"/>
  <c r="N30" i="1" s="1"/>
  <c r="M30" i="1"/>
  <c r="R30" i="1"/>
  <c r="T30" i="1"/>
  <c r="U30" i="1" s="1"/>
  <c r="V30" i="1" s="1"/>
  <c r="K28" i="1"/>
  <c r="R25" i="1"/>
  <c r="U25" i="1" s="1"/>
  <c r="V25" i="1" s="1"/>
  <c r="T25" i="1"/>
  <c r="M25" i="1"/>
  <c r="K25" i="1"/>
  <c r="N25" i="1" s="1"/>
  <c r="R24" i="1"/>
  <c r="U24" i="1" s="1"/>
  <c r="K24" i="1"/>
  <c r="T23" i="1"/>
  <c r="R23" i="1"/>
  <c r="U23" i="1" s="1"/>
  <c r="M23" i="1"/>
  <c r="K23" i="1"/>
  <c r="N23" i="1" s="1"/>
  <c r="T22" i="1"/>
  <c r="U22" i="1" s="1"/>
  <c r="R22" i="1"/>
  <c r="M22" i="1"/>
  <c r="N22" i="1" s="1"/>
  <c r="K22" i="1"/>
  <c r="T21" i="1"/>
  <c r="R21" i="1"/>
  <c r="U21" i="1" s="1"/>
  <c r="M21" i="1"/>
  <c r="K21" i="1"/>
  <c r="N21" i="1" s="1"/>
  <c r="T20" i="1"/>
  <c r="U20" i="1" s="1"/>
  <c r="R20" i="1"/>
  <c r="M20" i="1"/>
  <c r="N20" i="1" s="1"/>
  <c r="K20" i="1"/>
  <c r="T19" i="1"/>
  <c r="R19" i="1"/>
  <c r="U19" i="1" s="1"/>
  <c r="M19" i="1"/>
  <c r="K19" i="1"/>
  <c r="N19" i="1" s="1"/>
  <c r="T18" i="1"/>
  <c r="U18" i="1" s="1"/>
  <c r="R18" i="1"/>
  <c r="M18" i="1"/>
  <c r="N18" i="1" s="1"/>
  <c r="K18" i="1"/>
  <c r="T17" i="1"/>
  <c r="R17" i="1"/>
  <c r="U17" i="1" s="1"/>
  <c r="M17" i="1"/>
  <c r="N17" i="1" s="1"/>
  <c r="K17" i="1"/>
  <c r="T13" i="1"/>
  <c r="M13" i="1"/>
  <c r="T12" i="1"/>
  <c r="M12" i="1"/>
  <c r="Q12" i="1"/>
  <c r="U12" i="1" s="1"/>
  <c r="V12" i="1" s="1"/>
  <c r="R12" i="1"/>
  <c r="K12" i="1"/>
  <c r="J12" i="1"/>
  <c r="N12" i="1" s="1"/>
  <c r="V20" i="1" l="1"/>
  <c r="V22" i="1"/>
  <c r="V32" i="1"/>
  <c r="V34" i="1"/>
  <c r="V36" i="1"/>
  <c r="V17" i="1"/>
  <c r="V19" i="1"/>
  <c r="V21" i="1"/>
  <c r="V23" i="1"/>
  <c r="V29" i="1"/>
  <c r="V31" i="1"/>
  <c r="V33" i="1"/>
  <c r="V35" i="1"/>
  <c r="V38" i="1"/>
  <c r="V27" i="1"/>
  <c r="V26" i="1"/>
  <c r="V24" i="1"/>
  <c r="V18" i="1"/>
  <c r="P10" i="1"/>
  <c r="S10" i="1"/>
  <c r="O10" i="1"/>
  <c r="U11" i="1"/>
  <c r="V11" i="1" s="1"/>
  <c r="J10" i="1" l="1"/>
  <c r="L10" i="1"/>
  <c r="I10" i="1"/>
  <c r="T28" i="1" l="1"/>
  <c r="R28" i="1"/>
  <c r="M28" i="1"/>
  <c r="N28" i="1" s="1"/>
  <c r="U28" i="1" l="1"/>
  <c r="V28" i="1" s="1"/>
  <c r="T10" i="1"/>
  <c r="R13" i="1"/>
  <c r="R10" i="1" l="1"/>
  <c r="U13" i="1"/>
  <c r="Q10" i="1"/>
  <c r="M10" i="1"/>
  <c r="V13" i="1" l="1"/>
  <c r="V10" i="1" s="1"/>
  <c r="U10" i="1"/>
  <c r="K10" i="1"/>
  <c r="N10" i="1"/>
</calcChain>
</file>

<file path=xl/sharedStrings.xml><?xml version="1.0" encoding="utf-8"?>
<sst xmlns="http://schemas.openxmlformats.org/spreadsheetml/2006/main" count="207" uniqueCount="168">
  <si>
    <t>STT</t>
  </si>
  <si>
    <t xml:space="preserve">Họ và tên </t>
  </si>
  <si>
    <t>Số tháng đã thực hiện  luân chuyển, điều động, biết phái</t>
  </si>
  <si>
    <t>Chức vụ, cơ quan công tác trước  khi luân chuyên, điều động, biệt phái</t>
  </si>
  <si>
    <t>Hỗ trợ đi lại</t>
  </si>
  <si>
    <t>Chính sách hỗ trợ</t>
  </si>
  <si>
    <t>Hỗ trợ
ban đầu</t>
  </si>
  <si>
    <t>Hỗ trợ tiền
thuê nhà công vụ</t>
  </si>
  <si>
    <t>Hỗ trợ
hàng tháng</t>
  </si>
  <si>
    <t>Hỗ trợ tiền
xăng xe</t>
  </si>
  <si>
    <t>Ghi
chú</t>
  </si>
  <si>
    <t>Chức vụ, cơ quan được luân chuyển, điều động, biệt phái</t>
  </si>
  <si>
    <t>Tổng cộng</t>
  </si>
  <si>
    <t>CỘNG HÒA XÃ HỘI CHỦ NGHĨA VIỆT NAM
Độc lập - Tự do - Hạnh phúc</t>
  </si>
  <si>
    <t>Tổng cộng:</t>
  </si>
  <si>
    <t xml:space="preserve">Thời gian được luân chuyển, điều động, biệt phái </t>
  </si>
  <si>
    <t xml:space="preserve">Nhà công vụ
</t>
  </si>
  <si>
    <r>
      <t xml:space="preserve">Đối tượng </t>
    </r>
    <r>
      <rPr>
        <sz val="8"/>
        <rFont val="Times New Roman"/>
        <family val="1"/>
      </rPr>
      <t>(luân chuyển, điều động, biệt phái)</t>
    </r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</si>
  <si>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</si>
  <si>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</si>
  <si>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</si>
  <si>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</si>
  <si>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</si>
  <si>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</si>
  <si>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</si>
  <si>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</si>
  <si>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</si>
  <si>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</si>
  <si>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</si>
  <si>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</si>
  <si>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</si>
  <si>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</si>
  <si>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Đơn vị tính: đồng</t>
  </si>
  <si>
    <t>(15)</t>
  </si>
  <si>
    <t>(16)</t>
  </si>
  <si>
    <t>(17)</t>
  </si>
  <si>
    <t>(18)</t>
  </si>
  <si>
    <t>(19)</t>
  </si>
  <si>
    <t>(20)</t>
  </si>
  <si>
    <t>(21)</t>
  </si>
  <si>
    <t xml:space="preserve">Kinh phí bố trí xe đưa đón
về thăm gia đình </t>
  </si>
  <si>
    <t>Kinh phí dự kiến thực hiện 
khi áp dụng các mức dự kiến đề xuất của Sở Nội vụ</t>
  </si>
  <si>
    <t>Chênh lệch</t>
  </si>
  <si>
    <t>(22) = 21-14</t>
  </si>
  <si>
    <t>CBĐĐ</t>
  </si>
  <si>
    <t>01/08/2020 đến T7/2025</t>
  </si>
  <si>
    <t>Phó Trưởng ban Ban Dân tộc</t>
  </si>
  <si>
    <t>Nguyễn Ngọc Sơn</t>
  </si>
  <si>
    <t>Trần Văn Phải</t>
  </si>
  <si>
    <t>Luân chuyển và bổ nhiệm</t>
  </si>
  <si>
    <t>29/9/2022</t>
  </si>
  <si>
    <t>Lương Đức Hải</t>
  </si>
  <si>
    <t>Điều động và bổ nhiệm</t>
  </si>
  <si>
    <t>10/11/2022</t>
  </si>
  <si>
    <t>Châu Ngô Anh Nhân</t>
  </si>
  <si>
    <t>Luân chuyển</t>
  </si>
  <si>
    <t>Phan Thanh Liêm</t>
  </si>
  <si>
    <t>Lê Đại Dương</t>
  </si>
  <si>
    <t>Nguyễn Công Danh</t>
  </si>
  <si>
    <t>Văn Duy Vinh</t>
  </si>
  <si>
    <t>Ngô Khắc Thinh</t>
  </si>
  <si>
    <t>Nguyễn Xuân Khoa</t>
  </si>
  <si>
    <t>Vũ Ngọc Huân</t>
  </si>
  <si>
    <t>Nguyễn Chi Dũng</t>
  </si>
  <si>
    <t>Phó Chánh Thanh tra thành phố Nha Trang</t>
  </si>
  <si>
    <t>Phó Chánh Văn phòng HĐND&amp;UBND thành phố Nha Trang</t>
  </si>
  <si>
    <t>Trưởng phòng Tư pháp thành phố Nha Trang</t>
  </si>
  <si>
    <t>13/8/2021</t>
  </si>
  <si>
    <t>30/6/2021</t>
  </si>
  <si>
    <t>20/01/2022</t>
  </si>
  <si>
    <t>13/7/2021</t>
  </si>
  <si>
    <t>01/3/2020</t>
  </si>
  <si>
    <t>01/10/2019</t>
  </si>
  <si>
    <t>15/8/2020</t>
  </si>
  <si>
    <t>Phạm Cường Quốc</t>
  </si>
  <si>
    <t>Lê Thị Xuân Minh</t>
  </si>
  <si>
    <t>Phan Xuân Hòa</t>
  </si>
  <si>
    <t>Nguyễn Hữu Nhân</t>
  </si>
  <si>
    <t>Nguyễn Đức Trung</t>
  </si>
  <si>
    <t>36 tháng</t>
  </si>
  <si>
    <t>Võ Thành  Sơn</t>
  </si>
  <si>
    <t>01/11/2019</t>
  </si>
  <si>
    <t>Trịnh Đình Ba</t>
  </si>
  <si>
    <t>01/9/2020</t>
  </si>
  <si>
    <t>Trần Thanh Tùng</t>
  </si>
  <si>
    <t>01/6/2019</t>
  </si>
  <si>
    <t>Trần Quốc Tuấn</t>
  </si>
  <si>
    <t>01/01/2018</t>
  </si>
  <si>
    <t>Lê Văn Hoàng</t>
  </si>
  <si>
    <t>Điều động</t>
  </si>
  <si>
    <t>Trưởng phòng Dân tộc huyện Cam Lâm</t>
  </si>
  <si>
    <t>Nguyễn Minh Quân</t>
  </si>
  <si>
    <t>Phan Thị Tuyết Nhung</t>
  </si>
  <si>
    <t>Phạm Huệ</t>
  </si>
  <si>
    <t>Võ Hữu Lộc</t>
  </si>
  <si>
    <t>Lê Hồng Minh</t>
  </si>
  <si>
    <t>Hồ Văn Võ</t>
  </si>
  <si>
    <t>19/04/2022</t>
  </si>
  <si>
    <t>01/08/2022</t>
  </si>
  <si>
    <t>29/09/2022</t>
  </si>
  <si>
    <t>03/2020</t>
  </si>
  <si>
    <t>01/2021</t>
  </si>
  <si>
    <t>Bí thư Đảng ủy xã Vạn Phước</t>
  </si>
  <si>
    <t>12/2021</t>
  </si>
  <si>
    <t>02/2022</t>
  </si>
  <si>
    <t>Quyền Chủ tịch UBND xã Sông Cầu</t>
  </si>
  <si>
    <t>28 trường hợp.</t>
  </si>
  <si>
    <r>
      <rPr>
        <sz val="10"/>
        <rFont val="Times New Roman"/>
        <family val="1"/>
      </rPr>
      <t>UBND TỈNH KHÁNH HÒA</t>
    </r>
    <r>
      <rPr>
        <b/>
        <sz val="10"/>
        <rFont val="Times New Roman"/>
        <family val="1"/>
      </rPr>
      <t xml:space="preserve">
SỞ NỘI VỤ</t>
    </r>
  </si>
  <si>
    <r>
      <t xml:space="preserve">Kinh phí đã thực hiện trong năm 2022 theo Nghị quyết số 13/2009/NQ-HĐND
 </t>
    </r>
    <r>
      <rPr>
        <sz val="8"/>
        <rFont val="Times New Roman"/>
        <family val="1"/>
      </rPr>
      <t>(trong thời gian đã luân chuyển, điều động, biệt phái)</t>
    </r>
  </si>
  <si>
    <r>
      <rPr>
        <b/>
        <sz val="12"/>
        <rFont val="Times New Roman"/>
        <family val="1"/>
      </rPr>
      <t>TỔNG HỢP KẾT QUẢ THỰC HIỆN LUÂN CHUYỂN CÁN BỘ THEO NGHỊ QUYẾT SỐ 13/2009/NQ-HĐND
VÀ KINH PHÍ DỰ KIẾN THỰC HIỆN KHI ÁP DỤNG CÁC MỨC DỰ KIẾN ĐỀ XUẤT CỦA SỞ NỘI VỤ</t>
    </r>
    <r>
      <rPr>
        <b/>
        <sz val="10"/>
        <rFont val="Times New Roman"/>
        <family val="1"/>
      </rPr>
      <t xml:space="preserve">
</t>
    </r>
    <r>
      <rPr>
        <i/>
        <sz val="10"/>
        <rFont val="Times New Roman"/>
        <family val="1"/>
      </rPr>
      <t>(tính từ ngày 01/01/2022 đến ngày 31/12/2022)</t>
    </r>
  </si>
  <si>
    <t>(23)</t>
  </si>
  <si>
    <t>05/4/2022</t>
  </si>
  <si>
    <t>Không áp dụng mức hỗ trợ tiền xăng xe (dự kiến) đối với khoảng cách dưới 5 km</t>
  </si>
  <si>
    <t>Điều động về huyện T8/2022;
Không áp dụng mức hỗ trợ tiền xăng xe (dự kiến) đối với khoảng cách dưới 5 km</t>
  </si>
  <si>
    <t>Đã được chi tiền Hỗ trợ ban đầu vào năm 2020</t>
  </si>
  <si>
    <t>Sẽ chi bổ sung trong năm 2023 (về Hỗ trợ ban đầu; Hỗ trợ hàng tháng)</t>
  </si>
  <si>
    <t>Đã được chi tiền Hỗ trợ ban đầu vào năm 2022</t>
  </si>
  <si>
    <t>- Cơ quan, địa phương sẽ chi bổ sung mức Hỗ trợ ban đầu trong năm 2023;
- Không áp dụng mức hỗ trợ tiền xăng xe (dự kiến) đối với trường hợp ở TP. Nha Trang</t>
  </si>
  <si>
    <t>- Không áp dụng mức hỗ trợ tiền xăng xe (dự kiến) đối với khoảng cách dưới 5 km</t>
  </si>
  <si>
    <t>- Dự kiến áp dụng mức hỗ trợ tiền xăng xe (theo mức dự kiến của SNV) với khoảng cách là 14km với mức hỗ trợ 600.000 đồng/người/tháng</t>
  </si>
  <si>
    <t>Bí thư
Thành ủy Cam Ranh</t>
  </si>
  <si>
    <t>Trưởng ban 
Ban Nội chính 
Tỉnh ủy</t>
  </si>
  <si>
    <t>Phó Bí thư
Thường trực Thị ủy Ninh Hòa</t>
  </si>
  <si>
    <t>Phó Trưởng ban Ban Nội chính 
Tỉnh ủy</t>
  </si>
  <si>
    <t>Phó Chủ tịch UBND thành phố Cam Ranh</t>
  </si>
  <si>
    <t>Giám đốc 
Ban QLDA Phát triển tỉnh Khánh Hòa</t>
  </si>
  <si>
    <t>Phó Giám đốc 
Sở Kế hoạch 
và Đầu tư</t>
  </si>
  <si>
    <t>Phó Chủ tịch 
UBND thị xã Ninh Hòa</t>
  </si>
  <si>
    <t>Phó Chủ tịch 
UBND thành phố Nha Trang</t>
  </si>
  <si>
    <t>Phó Giám đốc 
Sở Xây dựng</t>
  </si>
  <si>
    <t>Chủ tịch 
UBND phường Vĩnh Nguyên</t>
  </si>
  <si>
    <t>Phó Trưởng phòng 
Tài chính - Kế hoạch thành phố Nha Trang</t>
  </si>
  <si>
    <t>Phó Trưởng phòng 
Tài nguyên và Môi trường thành phố 
Nha Trang</t>
  </si>
  <si>
    <t>Chủ tịch 
UBND phường Phương Sài</t>
  </si>
  <si>
    <t>Chủ tịch 
UBND phường Phước Long</t>
  </si>
  <si>
    <t>Phó Trưởng phòng 
Quản lý đô thị thành phố Nha Trang</t>
  </si>
  <si>
    <t>Chủ tịch 
UBND phường 
Vĩnh Thọ</t>
  </si>
  <si>
    <t>Chủ tịch 
UBND xã Vĩnh Hiệp</t>
  </si>
  <si>
    <t>Phó Trưởng ban 
Ban Tuyên giáo 
Thị ủy Ninh Hòa</t>
  </si>
  <si>
    <t>Bí thư 
Đảng ủy xã Ninh Thân</t>
  </si>
  <si>
    <t>Bí thư 
Đảng ủy xã Ninh Thọ</t>
  </si>
  <si>
    <t>Phó Trưởng ban 
thường trực Ban Tổ chức Thị ủy Ninh Hòa</t>
  </si>
  <si>
    <t>Phó Bí thư 
thường trực Thị ủy Ninh Hòa</t>
  </si>
  <si>
    <t>Phó Trưởng phòng 
Nội vụ huyện Cam Lâm</t>
  </si>
  <si>
    <t>Bí thư 
Đảng ủy xã Cam An Bắc</t>
  </si>
  <si>
    <t>Chủ tịch 
UBND xã Cam Hải Đông</t>
  </si>
  <si>
    <t>Phó Chủ nhiệm 
Uỷ ban Kiểm tra 
Huyện uỷ Khánh Sơn</t>
  </si>
  <si>
    <t>Chủ tịch
UBND xã Ba Cụm Bắc</t>
  </si>
  <si>
    <t>Phó Chủ tịch 
Mặt trận tổ quốc Việt Nam huyện Khánh Sơn</t>
  </si>
  <si>
    <t>Chủ tịch 
UBND xã Sơn Lâm</t>
  </si>
  <si>
    <t>Phó Trưởng ban
Ban Tổ chức Huyện uỷ Khánh Sơn</t>
  </si>
  <si>
    <t>Bí thư 
Đảng uỷ xã Sơn Lâm</t>
  </si>
  <si>
    <t>Chánh Văn phòng
Huyện uỷ Khánh Sơn</t>
  </si>
  <si>
    <t>Chủ tịch 
UBND thị trấn Tô Hạp</t>
  </si>
  <si>
    <t>Trưởng phòng 
Tài nguyên và Môi trường huyện Khánh Vĩnh</t>
  </si>
  <si>
    <t>Phó Chủ nhiệm 
Uỷ ban Kiểm tra 
Huyện uỷ Vạn Ninh</t>
  </si>
  <si>
    <t>Bí thư 
Đảng ủy xã Vạn Bình</t>
  </si>
  <si>
    <t>Chủ tịch
Hội Liên hiệp phụ nữ huyện Vạn Ninh</t>
  </si>
  <si>
    <t>Bí thư 
Đảng ủy xã Đại Lãnh</t>
  </si>
  <si>
    <t>Phó Chủ nhiệm 
Ủy ban kiểm tra Tỉnh ủy</t>
  </si>
  <si>
    <t>Phó Chủ tịch 
Ủy ban Mặt trận tổ quốc huyện Vạn Ninh</t>
  </si>
  <si>
    <t>Chủ tịch Hội Nông dân huyện Vạn Ninh</t>
  </si>
  <si>
    <t>Bí thư 
Đảng ủy xã Vạn Thạnh</t>
  </si>
  <si>
    <t>Bí thư 
Huyện đoàn Vạn Ninh</t>
  </si>
  <si>
    <t>Bí thư 
Đảng ủy xã Vạn Hưng</t>
  </si>
  <si>
    <t>Phó Trưởng ban
Ban Tổ chức Huyện ủy Vạn Ninh</t>
  </si>
  <si>
    <t>Chủ tịch 
UBND xã Vạn Thắng</t>
  </si>
  <si>
    <t>Chủ tịch 
UBND xã Vĩnh Trung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</si>
</sst>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₫_-;\-* #,##0.00\ _₫_-;_-* &quot;-&quot;??\ _₫_-;_-@_-"/>
    <numFmt numFmtId="164" formatCode="#,##0.000"/>
    <numFmt numFmtId="165" formatCode="mm/yyyy"/>
    <numFmt numFmtId="166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i/>
      <sz val="8"/>
      <name val="Times New Roman"/>
      <family val="1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i/>
      <sz val="9"/>
      <name val="Times New Roman"/>
      <family val="1"/>
    </font>
    <font>
      <b/>
      <sz val="12"/>
      <name val="Times New Roman"/>
      <family val="1"/>
    </font>
    <font>
      <sz val="10"/>
      <color rgb="FFFF0000"/>
      <name val="Times New Roman"/>
      <family val="1"/>
    </font>
    <font>
      <sz val="8"/>
      <color rgb="FFFF0000"/>
      <name val="Times New Roman"/>
      <family val="1"/>
    </font>
    <font>
      <b/>
      <i/>
      <u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4" fillId="0" borderId="1" xfId="0" quotePrefix="1" applyFont="1" applyFill="1" applyBorder="1" applyAlignment="1">
      <alignment horizontal="center" vertical="center" wrapText="1"/>
    </xf>
    <xf numFmtId="0" fontId="6" fillId="0" borderId="0" xfId="0" applyFont="1" applyFill="1"/>
    <xf numFmtId="0" fontId="7" fillId="0" borderId="0" xfId="0" applyFont="1" applyFill="1"/>
    <xf numFmtId="14" fontId="3" fillId="0" borderId="1" xfId="0" quotePrefix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10" fillId="0" borderId="2" xfId="0" applyFont="1" applyFill="1" applyBorder="1" applyAlignment="1"/>
    <xf numFmtId="0" fontId="10" fillId="0" borderId="0" xfId="0" applyFont="1" applyFill="1" applyBorder="1" applyAlignment="1"/>
    <xf numFmtId="0" fontId="4" fillId="0" borderId="1" xfId="0" quotePrefix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vertical="center"/>
    </xf>
    <xf numFmtId="0" fontId="3" fillId="0" borderId="1" xfId="0" quotePrefix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165" fontId="3" fillId="0" borderId="1" xfId="0" quotePrefix="1" applyNumberFormat="1" applyFont="1" applyFill="1" applyBorder="1" applyAlignment="1">
      <alignment horizontal="center" vertical="center" wrapText="1"/>
    </xf>
    <xf numFmtId="166" fontId="3" fillId="0" borderId="1" xfId="1" applyNumberFormat="1" applyFont="1" applyFill="1" applyBorder="1" applyAlignment="1">
      <alignment horizontal="center" vertical="center"/>
    </xf>
    <xf numFmtId="0" fontId="3" fillId="0" borderId="1" xfId="0" applyFont="1" applyFill="1" applyBorder="1"/>
    <xf numFmtId="0" fontId="1" fillId="0" borderId="0" xfId="0" applyFont="1" applyFill="1" applyAlignment="1">
      <alignment horizontal="center" vertical="center"/>
    </xf>
    <xf numFmtId="0" fontId="9" fillId="0" borderId="0" xfId="0" applyFont="1" applyFill="1"/>
    <xf numFmtId="164" fontId="1" fillId="0" borderId="0" xfId="0" applyNumberFormat="1" applyFont="1" applyFill="1"/>
    <xf numFmtId="0" fontId="6" fillId="0" borderId="0" xfId="0" applyFont="1" applyFill="1" applyAlignment="1">
      <alignment horizontal="center"/>
    </xf>
    <xf numFmtId="0" fontId="8" fillId="0" borderId="0" xfId="0" applyFont="1" applyFill="1" applyAlignment="1">
      <alignment vertical="center"/>
    </xf>
    <xf numFmtId="0" fontId="12" fillId="0" borderId="0" xfId="0" applyFont="1" applyFill="1" applyAlignment="1">
      <alignment wrapText="1"/>
    </xf>
    <xf numFmtId="0" fontId="12" fillId="0" borderId="0" xfId="0" applyFont="1" applyFill="1"/>
    <xf numFmtId="0" fontId="1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quotePrefix="1" applyFont="1" applyFill="1" applyBorder="1" applyAlignment="1">
      <alignment horizontal="justify" vertical="center" wrapText="1"/>
    </xf>
    <xf numFmtId="0" fontId="1" fillId="0" borderId="0" xfId="0" applyFont="1" applyFill="1" applyAlignment="1">
      <alignment wrapText="1"/>
    </xf>
    <xf numFmtId="0" fontId="14" fillId="0" borderId="1" xfId="0" applyFont="1" applyFill="1" applyBorder="1" applyAlignment="1">
      <alignment horizontal="center"/>
    </xf>
    <xf numFmtId="3" fontId="14" fillId="0" borderId="1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/>
    </xf>
    <xf numFmtId="0" fontId="1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quotePrefix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3" fillId="0" borderId="1" xfId="0" quotePrefix="1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14" fillId="0" borderId="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336853</xdr:colOff>
      <xdr:row>0</xdr:row>
      <xdr:rowOff>406498</xdr:rowOff>
    </xdr:from>
    <xdr:to>
      <xdr:col>3</xdr:col>
      <xdr:colOff>337185</xdr:colOff>
      <xdr:row>0</xdr:row>
      <xdr:rowOff>406498</xdr:rowOff>
    </xdr:to>
    <xdr:cxnSp macro="">
      <xdr:nvCxnSpPr>
        <xdr:cNvPr id="3" name="Straight Connector 2"/>
        <xdr:cNvCxnSpPr/>
      </xdr:nvCxnSpPr>
      <xdr:spPr>
        <a:xfrm>
          <a:off x="1586533" y="406498"/>
          <a:ext cx="41181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91585</xdr:colOff>
      <xdr:row>0</xdr:row>
      <xdr:rowOff>430452</xdr:rowOff>
    </xdr:from>
    <xdr:to>
      <xdr:col>20</xdr:col>
      <xdr:colOff>269355</xdr:colOff>
      <xdr:row>0</xdr:row>
      <xdr:rowOff>430452</xdr:rowOff>
    </xdr:to>
    <xdr:cxnSp macro="">
      <xdr:nvCxnSpPr>
        <xdr:cNvPr id="7" name="Straight Connector 6"/>
        <xdr:cNvCxnSpPr/>
      </xdr:nvCxnSpPr>
      <xdr:spPr>
        <a:xfrm>
          <a:off x="11201545" y="430452"/>
          <a:ext cx="134363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1"/>
  <sheetViews>
    <sheetView tabSelected="1" topLeftCell="I1" zoomScaleNormal="100" workbookViewId="0">
      <selection activeCell="T8" sqref="T8"/>
    </sheetView>
  </sheetViews>
  <sheetFormatPr defaultColWidth="9.140625" defaultRowHeight="12.75" x14ac:dyDescent="0.2"/>
  <cols>
    <col min="1" max="1" width="3.7109375" style="1" customWidth="1"/>
    <col min="2" max="2" width="14.5703125" style="1" bestFit="1" customWidth="1"/>
    <col min="3" max="3" width="6" style="1" customWidth="1"/>
    <col min="4" max="4" width="15.42578125" style="1" customWidth="1"/>
    <col min="5" max="5" width="12.42578125" style="1" customWidth="1"/>
    <col min="6" max="6" width="9.42578125" style="1" customWidth="1"/>
    <col min="7" max="7" width="6.140625" style="1" customWidth="1"/>
    <col min="8" max="8" width="8.140625" style="1" bestFit="1" customWidth="1"/>
    <col min="9" max="9" width="8.28515625" style="1" bestFit="1" customWidth="1"/>
    <col min="10" max="11" width="9.28515625" style="1" bestFit="1" customWidth="1"/>
    <col min="12" max="12" width="9" style="1" customWidth="1"/>
    <col min="13" max="13" width="9.28515625" style="1" bestFit="1" customWidth="1"/>
    <col min="14" max="14" width="10.140625" style="1" bestFit="1" customWidth="1"/>
    <col min="15" max="15" width="6.42578125" style="1" bestFit="1" customWidth="1"/>
    <col min="16" max="16" width="5.28515625" style="1" bestFit="1" customWidth="1"/>
    <col min="17" max="17" width="9.28515625" style="1" bestFit="1" customWidth="1"/>
    <col min="18" max="18" width="10.140625" style="1" bestFit="1" customWidth="1"/>
    <col min="19" max="19" width="6.85546875" style="1" customWidth="1"/>
    <col min="20" max="20" width="10.140625" style="1" bestFit="1" customWidth="1"/>
    <col min="21" max="21" width="13.7109375" style="1" bestFit="1" customWidth="1"/>
    <col min="22" max="22" width="10.140625" style="1" bestFit="1" customWidth="1"/>
    <col min="23" max="23" width="23.28515625" style="1" bestFit="1" customWidth="1"/>
    <col min="24" max="16384" width="9.140625" style="1"/>
  </cols>
  <sheetData>
    <row r="1" spans="1:23" ht="36.75" customHeight="1" x14ac:dyDescent="0.2">
      <c r="A1" s="41" t="s">
        <v>107</v>
      </c>
      <c r="B1" s="45"/>
      <c r="C1" s="45"/>
      <c r="D1" s="45"/>
      <c r="E1" s="45"/>
      <c r="G1" s="25"/>
      <c r="H1" s="25"/>
      <c r="I1" s="25"/>
      <c r="J1" s="25"/>
      <c r="K1" s="25"/>
      <c r="L1" s="25"/>
      <c r="M1" s="25"/>
      <c r="N1" s="41" t="s">
        <v>13</v>
      </c>
      <c r="O1" s="41"/>
      <c r="P1" s="41"/>
      <c r="Q1" s="41"/>
      <c r="R1" s="41"/>
      <c r="S1" s="41"/>
      <c r="T1" s="41"/>
      <c r="U1" s="41"/>
      <c r="V1" s="41"/>
      <c r="W1" s="41"/>
    </row>
    <row r="3" spans="1:23" ht="56.25" customHeight="1" x14ac:dyDescent="0.2">
      <c r="A3" s="41" t="s">
        <v>109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</row>
    <row r="4" spans="1:23" x14ac:dyDescent="0.2">
      <c r="O4" s="8"/>
      <c r="P4" s="8"/>
      <c r="Q4" s="8"/>
      <c r="R4" s="8"/>
      <c r="S4" s="8"/>
      <c r="T4" s="8"/>
      <c r="U4" s="8" t="s">
        <v>32</v>
      </c>
      <c r="V4" s="9"/>
    </row>
    <row r="5" spans="1:23" ht="27.75" customHeight="1" x14ac:dyDescent="0.2">
      <c r="A5" s="42" t="s">
        <v>0</v>
      </c>
      <c r="B5" s="42" t="s">
        <v>1</v>
      </c>
      <c r="C5" s="44" t="s">
        <v>17</v>
      </c>
      <c r="D5" s="44" t="s">
        <v>3</v>
      </c>
      <c r="E5" s="44" t="s">
        <v>11</v>
      </c>
      <c r="F5" s="44" t="s">
        <v>15</v>
      </c>
      <c r="G5" s="44" t="s">
        <v>2</v>
      </c>
      <c r="H5" s="44" t="s">
        <v>108</v>
      </c>
      <c r="I5" s="42"/>
      <c r="J5" s="42"/>
      <c r="K5" s="42"/>
      <c r="L5" s="42"/>
      <c r="M5" s="42"/>
      <c r="N5" s="42"/>
      <c r="O5" s="44" t="s">
        <v>41</v>
      </c>
      <c r="P5" s="42"/>
      <c r="Q5" s="42"/>
      <c r="R5" s="42"/>
      <c r="S5" s="42"/>
      <c r="T5" s="42"/>
      <c r="U5" s="42"/>
      <c r="V5" s="42" t="s">
        <v>42</v>
      </c>
      <c r="W5" s="44" t="s">
        <v>10</v>
      </c>
    </row>
    <row r="6" spans="1:23" s="21" customFormat="1" x14ac:dyDescent="0.25">
      <c r="A6" s="42"/>
      <c r="B6" s="42"/>
      <c r="C6" s="44"/>
      <c r="D6" s="44"/>
      <c r="E6" s="44"/>
      <c r="F6" s="44"/>
      <c r="G6" s="44"/>
      <c r="H6" s="44" t="s">
        <v>16</v>
      </c>
      <c r="I6" s="42" t="s">
        <v>5</v>
      </c>
      <c r="J6" s="42"/>
      <c r="K6" s="42"/>
      <c r="L6" s="42"/>
      <c r="M6" s="42"/>
      <c r="N6" s="44" t="s">
        <v>12</v>
      </c>
      <c r="O6" s="44" t="s">
        <v>16</v>
      </c>
      <c r="P6" s="42" t="s">
        <v>5</v>
      </c>
      <c r="Q6" s="42"/>
      <c r="R6" s="42"/>
      <c r="S6" s="42"/>
      <c r="T6" s="42"/>
      <c r="U6" s="44" t="s">
        <v>12</v>
      </c>
      <c r="V6" s="42"/>
      <c r="W6" s="42"/>
    </row>
    <row r="7" spans="1:23" x14ac:dyDescent="0.2">
      <c r="A7" s="42"/>
      <c r="B7" s="42"/>
      <c r="C7" s="44"/>
      <c r="D7" s="44"/>
      <c r="E7" s="44"/>
      <c r="F7" s="44"/>
      <c r="G7" s="44"/>
      <c r="H7" s="44"/>
      <c r="I7" s="44" t="s">
        <v>6</v>
      </c>
      <c r="J7" s="44" t="s">
        <v>7</v>
      </c>
      <c r="K7" s="44" t="s">
        <v>8</v>
      </c>
      <c r="L7" s="42" t="s">
        <v>4</v>
      </c>
      <c r="M7" s="42"/>
      <c r="N7" s="42"/>
      <c r="O7" s="44"/>
      <c r="P7" s="44" t="s">
        <v>6</v>
      </c>
      <c r="Q7" s="44" t="s">
        <v>7</v>
      </c>
      <c r="R7" s="44" t="s">
        <v>8</v>
      </c>
      <c r="S7" s="42" t="s">
        <v>4</v>
      </c>
      <c r="T7" s="42"/>
      <c r="U7" s="42"/>
      <c r="V7" s="42"/>
      <c r="W7" s="42"/>
    </row>
    <row r="8" spans="1:23" ht="86.25" customHeight="1" x14ac:dyDescent="0.2">
      <c r="A8" s="42"/>
      <c r="B8" s="42"/>
      <c r="C8" s="44"/>
      <c r="D8" s="44"/>
      <c r="E8" s="44"/>
      <c r="F8" s="44"/>
      <c r="G8" s="44"/>
      <c r="H8" s="44"/>
      <c r="I8" s="42"/>
      <c r="J8" s="42"/>
      <c r="K8" s="42"/>
      <c r="L8" s="29" t="s">
        <v>40</v>
      </c>
      <c r="M8" s="29" t="s">
        <v>9</v>
      </c>
      <c r="N8" s="42"/>
      <c r="O8" s="44"/>
      <c r="P8" s="42"/>
      <c r="Q8" s="42"/>
      <c r="R8" s="42"/>
      <c r="S8" s="29" t="s">
        <v>40</v>
      </c>
      <c r="T8" s="29" t="s">
        <v>9</v>
      </c>
      <c r="U8" s="42"/>
      <c r="V8" s="42"/>
      <c r="W8" s="42"/>
    </row>
    <row r="9" spans="1:23" s="22" customFormat="1" x14ac:dyDescent="0.2">
      <c r="A9" s="10" t="s">
        <v>18</v>
      </c>
      <c r="B9" s="10" t="s">
        <v>19</v>
      </c>
      <c r="C9" s="10" t="s">
        <v>20</v>
      </c>
      <c r="D9" s="10" t="s">
        <v>21</v>
      </c>
      <c r="E9" s="3" t="s">
        <v>22</v>
      </c>
      <c r="F9" s="3" t="s">
        <v>23</v>
      </c>
      <c r="G9" s="3" t="s">
        <v>24</v>
      </c>
      <c r="H9" s="3" t="s">
        <v>25</v>
      </c>
      <c r="I9" s="10" t="s">
        <v>26</v>
      </c>
      <c r="J9" s="10" t="s">
        <v>27</v>
      </c>
      <c r="K9" s="10" t="s">
        <v>28</v>
      </c>
      <c r="L9" s="3" t="s">
        <v>29</v>
      </c>
      <c r="M9" s="3" t="s">
        <v>30</v>
      </c>
      <c r="N9" s="10" t="s">
        <v>31</v>
      </c>
      <c r="O9" s="3" t="s">
        <v>33</v>
      </c>
      <c r="P9" s="3" t="s">
        <v>34</v>
      </c>
      <c r="Q9" s="10" t="s">
        <v>35</v>
      </c>
      <c r="R9" s="10" t="s">
        <v>36</v>
      </c>
      <c r="S9" s="10" t="s">
        <v>37</v>
      </c>
      <c r="T9" s="3" t="s">
        <v>38</v>
      </c>
      <c r="U9" s="3" t="s">
        <v>39</v>
      </c>
      <c r="V9" s="3" t="s">
        <v>43</v>
      </c>
      <c r="W9" s="10" t="s">
        <v>110</v>
      </c>
    </row>
    <row r="10" spans="1:23" s="36" customFormat="1" ht="24.75" customHeight="1" x14ac:dyDescent="0.2">
      <c r="A10" s="34"/>
      <c r="B10" s="48" t="s">
        <v>14</v>
      </c>
      <c r="C10" s="48"/>
      <c r="D10" s="48"/>
      <c r="E10" s="48"/>
      <c r="F10" s="48"/>
      <c r="G10" s="48"/>
      <c r="H10" s="37">
        <v>0</v>
      </c>
      <c r="I10" s="35">
        <f>SUM(I12:I38)</f>
        <v>4000000</v>
      </c>
      <c r="J10" s="35">
        <f t="shared" ref="J10:N10" si="0">SUM(J12:J38)</f>
        <v>5919550</v>
      </c>
      <c r="K10" s="35">
        <f t="shared" si="0"/>
        <v>68100000</v>
      </c>
      <c r="L10" s="35">
        <f t="shared" si="0"/>
        <v>0</v>
      </c>
      <c r="M10" s="35">
        <f t="shared" si="0"/>
        <v>52300000</v>
      </c>
      <c r="N10" s="35">
        <f t="shared" si="0"/>
        <v>130319550</v>
      </c>
      <c r="O10" s="35">
        <f t="shared" ref="O10:V10" si="1">SUM(O11:O38)</f>
        <v>0</v>
      </c>
      <c r="P10" s="35">
        <f t="shared" si="1"/>
        <v>0</v>
      </c>
      <c r="Q10" s="35">
        <f t="shared" si="1"/>
        <v>9792000</v>
      </c>
      <c r="R10" s="35">
        <f t="shared" si="1"/>
        <v>336000000</v>
      </c>
      <c r="S10" s="35">
        <f t="shared" si="1"/>
        <v>0</v>
      </c>
      <c r="T10" s="35">
        <f t="shared" si="1"/>
        <v>136800000</v>
      </c>
      <c r="U10" s="35">
        <f t="shared" si="1"/>
        <v>482592000</v>
      </c>
      <c r="V10" s="35">
        <f t="shared" si="1"/>
        <v>352272450</v>
      </c>
      <c r="W10" s="34"/>
    </row>
    <row r="11" spans="1:23" s="28" customFormat="1" ht="60" customHeight="1" x14ac:dyDescent="0.25">
      <c r="A11" s="2">
        <v>1</v>
      </c>
      <c r="B11" s="38" t="s">
        <v>51</v>
      </c>
      <c r="C11" s="2" t="s">
        <v>52</v>
      </c>
      <c r="D11" s="2" t="s">
        <v>120</v>
      </c>
      <c r="E11" s="2" t="s">
        <v>121</v>
      </c>
      <c r="F11" s="15" t="s">
        <v>53</v>
      </c>
      <c r="G11" s="2"/>
      <c r="H11" s="43" t="s">
        <v>115</v>
      </c>
      <c r="I11" s="43"/>
      <c r="J11" s="43"/>
      <c r="K11" s="43"/>
      <c r="L11" s="43"/>
      <c r="M11" s="43"/>
      <c r="N11" s="43"/>
      <c r="O11" s="11">
        <v>0</v>
      </c>
      <c r="P11" s="11">
        <v>0</v>
      </c>
      <c r="Q11" s="11">
        <v>0</v>
      </c>
      <c r="R11" s="11">
        <f>1000000*12</f>
        <v>12000000</v>
      </c>
      <c r="S11" s="11">
        <v>0</v>
      </c>
      <c r="T11" s="11">
        <v>0</v>
      </c>
      <c r="U11" s="11">
        <f>SUM(O11:T11)</f>
        <v>12000000</v>
      </c>
      <c r="V11" s="11">
        <f>U11-N11</f>
        <v>12000000</v>
      </c>
      <c r="W11" s="2"/>
    </row>
    <row r="12" spans="1:23" s="28" customFormat="1" ht="60" customHeight="1" x14ac:dyDescent="0.25">
      <c r="A12" s="2">
        <v>2</v>
      </c>
      <c r="B12" s="38" t="s">
        <v>48</v>
      </c>
      <c r="C12" s="2" t="s">
        <v>49</v>
      </c>
      <c r="D12" s="2" t="s">
        <v>122</v>
      </c>
      <c r="E12" s="2" t="s">
        <v>123</v>
      </c>
      <c r="F12" s="15" t="s">
        <v>50</v>
      </c>
      <c r="G12" s="2">
        <v>3</v>
      </c>
      <c r="H12" s="2">
        <v>0</v>
      </c>
      <c r="I12" s="11">
        <v>2000000</v>
      </c>
      <c r="J12" s="11">
        <f>416000*3</f>
        <v>1248000</v>
      </c>
      <c r="K12" s="11">
        <f>300000*3</f>
        <v>900000</v>
      </c>
      <c r="L12" s="11">
        <v>0</v>
      </c>
      <c r="M12" s="11">
        <f>400000*3</f>
        <v>1200000</v>
      </c>
      <c r="N12" s="11">
        <f>SUM(H12:M12)</f>
        <v>5348000</v>
      </c>
      <c r="O12" s="11">
        <v>0</v>
      </c>
      <c r="P12" s="11">
        <v>0</v>
      </c>
      <c r="Q12" s="11">
        <f>416000*12</f>
        <v>4992000</v>
      </c>
      <c r="R12" s="11">
        <f>1000000*12</f>
        <v>12000000</v>
      </c>
      <c r="S12" s="11">
        <v>0</v>
      </c>
      <c r="T12" s="11">
        <f>800000*12</f>
        <v>9600000</v>
      </c>
      <c r="U12" s="11">
        <f t="shared" ref="U12:U16" si="2">SUM(O12:T12)</f>
        <v>26592000</v>
      </c>
      <c r="V12" s="11">
        <f>U12-N12</f>
        <v>21244000</v>
      </c>
      <c r="W12" s="31" t="s">
        <v>116</v>
      </c>
    </row>
    <row r="13" spans="1:23" s="26" customFormat="1" ht="60" customHeight="1" x14ac:dyDescent="0.2">
      <c r="A13" s="2">
        <v>3</v>
      </c>
      <c r="B13" s="12" t="s">
        <v>47</v>
      </c>
      <c r="C13" s="2" t="s">
        <v>44</v>
      </c>
      <c r="D13" s="2" t="s">
        <v>124</v>
      </c>
      <c r="E13" s="2" t="s">
        <v>46</v>
      </c>
      <c r="F13" s="6" t="s">
        <v>45</v>
      </c>
      <c r="G13" s="2">
        <v>29</v>
      </c>
      <c r="H13" s="11">
        <v>0</v>
      </c>
      <c r="I13" s="11">
        <v>0</v>
      </c>
      <c r="J13" s="11">
        <v>4671550</v>
      </c>
      <c r="K13" s="11">
        <f>300000*12</f>
        <v>3600000</v>
      </c>
      <c r="L13" s="11">
        <v>0</v>
      </c>
      <c r="M13" s="11">
        <f>600000*12</f>
        <v>7200000</v>
      </c>
      <c r="N13" s="11">
        <f>SUM(H13:M13)</f>
        <v>15471550</v>
      </c>
      <c r="O13" s="2">
        <v>0</v>
      </c>
      <c r="P13" s="11">
        <v>0</v>
      </c>
      <c r="Q13" s="11">
        <v>4800000</v>
      </c>
      <c r="R13" s="11">
        <f>1000000*12</f>
        <v>12000000</v>
      </c>
      <c r="S13" s="11">
        <v>0</v>
      </c>
      <c r="T13" s="11">
        <f>1200000*12</f>
        <v>14400000</v>
      </c>
      <c r="U13" s="11">
        <f t="shared" si="2"/>
        <v>31200000</v>
      </c>
      <c r="V13" s="11">
        <f t="shared" ref="V13:V38" si="3">U13-N13</f>
        <v>15728450</v>
      </c>
      <c r="W13" s="31" t="s">
        <v>114</v>
      </c>
    </row>
    <row r="14" spans="1:23" s="26" customFormat="1" ht="60" customHeight="1" x14ac:dyDescent="0.2">
      <c r="A14" s="2">
        <v>4</v>
      </c>
      <c r="B14" s="12" t="s">
        <v>54</v>
      </c>
      <c r="C14" s="2" t="s">
        <v>55</v>
      </c>
      <c r="D14" s="2" t="s">
        <v>125</v>
      </c>
      <c r="E14" s="2" t="s">
        <v>126</v>
      </c>
      <c r="F14" s="6" t="s">
        <v>111</v>
      </c>
      <c r="G14" s="2">
        <v>9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f t="shared" ref="N14:N16" si="4">SUM(H14:M14)</f>
        <v>0</v>
      </c>
      <c r="O14" s="11">
        <v>0</v>
      </c>
      <c r="P14" s="11">
        <v>0</v>
      </c>
      <c r="Q14" s="11">
        <v>0</v>
      </c>
      <c r="R14" s="11">
        <f t="shared" ref="R14:R16" si="5">1000000*12</f>
        <v>12000000</v>
      </c>
      <c r="S14" s="11">
        <v>0</v>
      </c>
      <c r="T14" s="11">
        <v>0</v>
      </c>
      <c r="U14" s="11">
        <f t="shared" si="2"/>
        <v>12000000</v>
      </c>
      <c r="V14" s="11">
        <f t="shared" si="3"/>
        <v>12000000</v>
      </c>
      <c r="W14" s="46" t="s">
        <v>117</v>
      </c>
    </row>
    <row r="15" spans="1:23" s="26" customFormat="1" ht="60" customHeight="1" x14ac:dyDescent="0.2">
      <c r="A15" s="2">
        <v>5</v>
      </c>
      <c r="B15" s="12" t="s">
        <v>56</v>
      </c>
      <c r="C15" s="2" t="s">
        <v>55</v>
      </c>
      <c r="D15" s="2" t="s">
        <v>127</v>
      </c>
      <c r="E15" s="2" t="s">
        <v>128</v>
      </c>
      <c r="F15" s="6" t="s">
        <v>67</v>
      </c>
      <c r="G15" s="2">
        <v>17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f t="shared" si="4"/>
        <v>0</v>
      </c>
      <c r="O15" s="11">
        <v>0</v>
      </c>
      <c r="P15" s="11">
        <v>0</v>
      </c>
      <c r="Q15" s="11">
        <v>0</v>
      </c>
      <c r="R15" s="11">
        <f t="shared" si="5"/>
        <v>12000000</v>
      </c>
      <c r="S15" s="11">
        <v>0</v>
      </c>
      <c r="T15" s="11">
        <v>0</v>
      </c>
      <c r="U15" s="11">
        <f t="shared" si="2"/>
        <v>12000000</v>
      </c>
      <c r="V15" s="11">
        <f t="shared" si="3"/>
        <v>12000000</v>
      </c>
      <c r="W15" s="47"/>
    </row>
    <row r="16" spans="1:23" s="26" customFormat="1" ht="60" customHeight="1" x14ac:dyDescent="0.2">
      <c r="A16" s="2">
        <v>6</v>
      </c>
      <c r="B16" s="12" t="s">
        <v>57</v>
      </c>
      <c r="C16" s="2" t="s">
        <v>55</v>
      </c>
      <c r="D16" s="2" t="s">
        <v>129</v>
      </c>
      <c r="E16" s="40" t="s">
        <v>128</v>
      </c>
      <c r="F16" s="6" t="s">
        <v>68</v>
      </c>
      <c r="G16" s="2">
        <v>18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f t="shared" si="4"/>
        <v>0</v>
      </c>
      <c r="O16" s="11">
        <v>0</v>
      </c>
      <c r="P16" s="11">
        <v>0</v>
      </c>
      <c r="Q16" s="11">
        <v>0</v>
      </c>
      <c r="R16" s="11">
        <f t="shared" si="5"/>
        <v>12000000</v>
      </c>
      <c r="S16" s="11">
        <v>0</v>
      </c>
      <c r="T16" s="11">
        <v>0</v>
      </c>
      <c r="U16" s="11">
        <f t="shared" si="2"/>
        <v>12000000</v>
      </c>
      <c r="V16" s="11">
        <f t="shared" si="3"/>
        <v>12000000</v>
      </c>
      <c r="W16" s="47"/>
    </row>
    <row r="17" spans="1:23" s="26" customFormat="1" ht="60" customHeight="1" x14ac:dyDescent="0.2">
      <c r="A17" s="2">
        <v>7</v>
      </c>
      <c r="B17" s="12" t="s">
        <v>58</v>
      </c>
      <c r="C17" s="2" t="s">
        <v>55</v>
      </c>
      <c r="D17" s="2" t="s">
        <v>64</v>
      </c>
      <c r="E17" s="2" t="s">
        <v>130</v>
      </c>
      <c r="F17" s="6" t="s">
        <v>69</v>
      </c>
      <c r="G17" s="2">
        <v>12</v>
      </c>
      <c r="H17" s="11">
        <v>0</v>
      </c>
      <c r="I17" s="11">
        <v>0</v>
      </c>
      <c r="J17" s="11">
        <v>0</v>
      </c>
      <c r="K17" s="11">
        <f t="shared" ref="K17:K22" si="6">300000*12</f>
        <v>3600000</v>
      </c>
      <c r="L17" s="11">
        <v>0</v>
      </c>
      <c r="M17" s="11">
        <f t="shared" ref="M17:M22" si="7">200000*12</f>
        <v>2400000</v>
      </c>
      <c r="N17" s="11">
        <f>SUM(H17:M17)</f>
        <v>6000000</v>
      </c>
      <c r="O17" s="11">
        <v>0</v>
      </c>
      <c r="P17" s="11">
        <v>0</v>
      </c>
      <c r="Q17" s="11">
        <v>0</v>
      </c>
      <c r="R17" s="11">
        <f t="shared" ref="R17:R27" si="8">1000000*12</f>
        <v>12000000</v>
      </c>
      <c r="S17" s="11">
        <v>0</v>
      </c>
      <c r="T17" s="11">
        <f t="shared" ref="T17:T22" si="9">400000*12</f>
        <v>4800000</v>
      </c>
      <c r="U17" s="11">
        <f t="shared" ref="U17:U38" si="10">SUM(O17:T17)</f>
        <v>16800000</v>
      </c>
      <c r="V17" s="11">
        <f t="shared" si="3"/>
        <v>10800000</v>
      </c>
      <c r="W17" s="13"/>
    </row>
    <row r="18" spans="1:23" s="26" customFormat="1" ht="60" customHeight="1" x14ac:dyDescent="0.2">
      <c r="A18" s="2">
        <v>8</v>
      </c>
      <c r="B18" s="12" t="s">
        <v>59</v>
      </c>
      <c r="C18" s="2" t="s">
        <v>55</v>
      </c>
      <c r="D18" s="2" t="s">
        <v>65</v>
      </c>
      <c r="E18" s="2" t="s">
        <v>133</v>
      </c>
      <c r="F18" s="6" t="s">
        <v>69</v>
      </c>
      <c r="G18" s="2">
        <v>12</v>
      </c>
      <c r="H18" s="11">
        <v>0</v>
      </c>
      <c r="I18" s="11">
        <v>0</v>
      </c>
      <c r="J18" s="11">
        <v>0</v>
      </c>
      <c r="K18" s="11">
        <f t="shared" si="6"/>
        <v>3600000</v>
      </c>
      <c r="L18" s="11">
        <v>0</v>
      </c>
      <c r="M18" s="11">
        <f t="shared" si="7"/>
        <v>2400000</v>
      </c>
      <c r="N18" s="11">
        <f t="shared" ref="N18:N38" si="11">SUM(H18:M18)</f>
        <v>6000000</v>
      </c>
      <c r="O18" s="11">
        <v>0</v>
      </c>
      <c r="P18" s="11">
        <v>0</v>
      </c>
      <c r="Q18" s="11">
        <v>0</v>
      </c>
      <c r="R18" s="11">
        <f t="shared" si="8"/>
        <v>12000000</v>
      </c>
      <c r="S18" s="11">
        <v>0</v>
      </c>
      <c r="T18" s="11">
        <f t="shared" si="9"/>
        <v>4800000</v>
      </c>
      <c r="U18" s="11">
        <f t="shared" si="10"/>
        <v>16800000</v>
      </c>
      <c r="V18" s="11">
        <f t="shared" si="3"/>
        <v>10800000</v>
      </c>
      <c r="W18" s="13"/>
    </row>
    <row r="19" spans="1:23" s="26" customFormat="1" ht="60" customHeight="1" x14ac:dyDescent="0.2">
      <c r="A19" s="2">
        <v>9</v>
      </c>
      <c r="B19" s="12" t="s">
        <v>60</v>
      </c>
      <c r="C19" s="2" t="s">
        <v>55</v>
      </c>
      <c r="D19" s="2" t="s">
        <v>135</v>
      </c>
      <c r="E19" s="2" t="s">
        <v>134</v>
      </c>
      <c r="F19" s="6" t="s">
        <v>70</v>
      </c>
      <c r="G19" s="2">
        <v>18</v>
      </c>
      <c r="H19" s="11">
        <v>0</v>
      </c>
      <c r="I19" s="11">
        <v>0</v>
      </c>
      <c r="J19" s="11">
        <v>0</v>
      </c>
      <c r="K19" s="11">
        <f t="shared" si="6"/>
        <v>3600000</v>
      </c>
      <c r="L19" s="11">
        <v>0</v>
      </c>
      <c r="M19" s="11">
        <f t="shared" si="7"/>
        <v>2400000</v>
      </c>
      <c r="N19" s="11">
        <f t="shared" si="11"/>
        <v>6000000</v>
      </c>
      <c r="O19" s="11">
        <v>0</v>
      </c>
      <c r="P19" s="11">
        <v>0</v>
      </c>
      <c r="Q19" s="11">
        <v>0</v>
      </c>
      <c r="R19" s="11">
        <f t="shared" si="8"/>
        <v>12000000</v>
      </c>
      <c r="S19" s="11">
        <v>0</v>
      </c>
      <c r="T19" s="11">
        <f t="shared" si="9"/>
        <v>4800000</v>
      </c>
      <c r="U19" s="11">
        <f t="shared" si="10"/>
        <v>16800000</v>
      </c>
      <c r="V19" s="11">
        <f t="shared" si="3"/>
        <v>10800000</v>
      </c>
      <c r="W19" s="13"/>
    </row>
    <row r="20" spans="1:23" s="26" customFormat="1" ht="60" customHeight="1" x14ac:dyDescent="0.2">
      <c r="A20" s="2">
        <v>10</v>
      </c>
      <c r="B20" s="12" t="s">
        <v>61</v>
      </c>
      <c r="C20" s="2" t="s">
        <v>55</v>
      </c>
      <c r="D20" s="2" t="s">
        <v>131</v>
      </c>
      <c r="E20" s="2" t="s">
        <v>136</v>
      </c>
      <c r="F20" s="6" t="s">
        <v>71</v>
      </c>
      <c r="G20" s="2">
        <v>22</v>
      </c>
      <c r="H20" s="11">
        <v>0</v>
      </c>
      <c r="I20" s="11">
        <v>0</v>
      </c>
      <c r="J20" s="11">
        <v>0</v>
      </c>
      <c r="K20" s="11">
        <f t="shared" si="6"/>
        <v>3600000</v>
      </c>
      <c r="L20" s="11">
        <v>0</v>
      </c>
      <c r="M20" s="11">
        <f t="shared" si="7"/>
        <v>2400000</v>
      </c>
      <c r="N20" s="11">
        <f t="shared" si="11"/>
        <v>6000000</v>
      </c>
      <c r="O20" s="11">
        <v>0</v>
      </c>
      <c r="P20" s="11">
        <v>0</v>
      </c>
      <c r="Q20" s="11">
        <v>0</v>
      </c>
      <c r="R20" s="11">
        <f t="shared" si="8"/>
        <v>12000000</v>
      </c>
      <c r="S20" s="11">
        <v>0</v>
      </c>
      <c r="T20" s="11">
        <f t="shared" si="9"/>
        <v>4800000</v>
      </c>
      <c r="U20" s="11">
        <f t="shared" si="10"/>
        <v>16800000</v>
      </c>
      <c r="V20" s="11">
        <f t="shared" si="3"/>
        <v>10800000</v>
      </c>
      <c r="W20" s="13"/>
    </row>
    <row r="21" spans="1:23" s="26" customFormat="1" ht="60" customHeight="1" x14ac:dyDescent="0.2">
      <c r="A21" s="2">
        <v>11</v>
      </c>
      <c r="B21" s="12" t="s">
        <v>62</v>
      </c>
      <c r="C21" s="2" t="s">
        <v>55</v>
      </c>
      <c r="D21" s="2" t="s">
        <v>132</v>
      </c>
      <c r="E21" s="2" t="s">
        <v>167</v>
      </c>
      <c r="F21" s="6" t="s">
        <v>72</v>
      </c>
      <c r="G21" s="2">
        <v>38</v>
      </c>
      <c r="H21" s="11">
        <v>0</v>
      </c>
      <c r="I21" s="11">
        <v>0</v>
      </c>
      <c r="J21" s="11">
        <v>0</v>
      </c>
      <c r="K21" s="11">
        <f t="shared" si="6"/>
        <v>3600000</v>
      </c>
      <c r="L21" s="11">
        <v>0</v>
      </c>
      <c r="M21" s="11">
        <f t="shared" si="7"/>
        <v>2400000</v>
      </c>
      <c r="N21" s="11">
        <f t="shared" si="11"/>
        <v>6000000</v>
      </c>
      <c r="O21" s="11">
        <v>0</v>
      </c>
      <c r="P21" s="11">
        <v>0</v>
      </c>
      <c r="Q21" s="11">
        <v>0</v>
      </c>
      <c r="R21" s="11">
        <f t="shared" si="8"/>
        <v>12000000</v>
      </c>
      <c r="S21" s="11">
        <v>0</v>
      </c>
      <c r="T21" s="11">
        <f t="shared" si="9"/>
        <v>4800000</v>
      </c>
      <c r="U21" s="11">
        <f t="shared" si="10"/>
        <v>16800000</v>
      </c>
      <c r="V21" s="11">
        <f t="shared" si="3"/>
        <v>10800000</v>
      </c>
      <c r="W21" s="13"/>
    </row>
    <row r="22" spans="1:23" s="26" customFormat="1" ht="60" customHeight="1" x14ac:dyDescent="0.2">
      <c r="A22" s="2">
        <v>12</v>
      </c>
      <c r="B22" s="12" t="s">
        <v>63</v>
      </c>
      <c r="C22" s="2" t="s">
        <v>55</v>
      </c>
      <c r="D22" s="2" t="s">
        <v>66</v>
      </c>
      <c r="E22" s="2" t="s">
        <v>137</v>
      </c>
      <c r="F22" s="6" t="s">
        <v>73</v>
      </c>
      <c r="G22" s="2">
        <v>28</v>
      </c>
      <c r="H22" s="11">
        <v>0</v>
      </c>
      <c r="I22" s="11">
        <v>0</v>
      </c>
      <c r="J22" s="11">
        <v>0</v>
      </c>
      <c r="K22" s="11">
        <f t="shared" si="6"/>
        <v>3600000</v>
      </c>
      <c r="L22" s="11">
        <v>0</v>
      </c>
      <c r="M22" s="11">
        <f t="shared" si="7"/>
        <v>2400000</v>
      </c>
      <c r="N22" s="11">
        <f t="shared" si="11"/>
        <v>6000000</v>
      </c>
      <c r="O22" s="11">
        <v>0</v>
      </c>
      <c r="P22" s="11">
        <v>0</v>
      </c>
      <c r="Q22" s="11">
        <v>0</v>
      </c>
      <c r="R22" s="11">
        <f t="shared" si="8"/>
        <v>12000000</v>
      </c>
      <c r="S22" s="11">
        <v>0</v>
      </c>
      <c r="T22" s="11">
        <f t="shared" si="9"/>
        <v>4800000</v>
      </c>
      <c r="U22" s="11">
        <f t="shared" si="10"/>
        <v>16800000</v>
      </c>
      <c r="V22" s="11">
        <f t="shared" si="3"/>
        <v>10800000</v>
      </c>
      <c r="W22" s="13"/>
    </row>
    <row r="23" spans="1:23" s="26" customFormat="1" ht="60" customHeight="1" x14ac:dyDescent="0.2">
      <c r="A23" s="2">
        <v>13</v>
      </c>
      <c r="B23" s="12" t="s">
        <v>74</v>
      </c>
      <c r="C23" s="2" t="s">
        <v>55</v>
      </c>
      <c r="D23" s="2" t="s">
        <v>138</v>
      </c>
      <c r="E23" s="2" t="s">
        <v>139</v>
      </c>
      <c r="F23" s="6" t="s">
        <v>97</v>
      </c>
      <c r="G23" s="2">
        <v>8</v>
      </c>
      <c r="H23" s="11">
        <v>0</v>
      </c>
      <c r="I23" s="11">
        <v>0</v>
      </c>
      <c r="J23" s="11">
        <v>0</v>
      </c>
      <c r="K23" s="11">
        <f>300000*8</f>
        <v>2400000</v>
      </c>
      <c r="L23" s="11">
        <v>0</v>
      </c>
      <c r="M23" s="11">
        <f>400000*8</f>
        <v>3200000</v>
      </c>
      <c r="N23" s="11">
        <f t="shared" si="11"/>
        <v>5600000</v>
      </c>
      <c r="O23" s="11">
        <v>0</v>
      </c>
      <c r="P23" s="11">
        <v>0</v>
      </c>
      <c r="Q23" s="11">
        <v>0</v>
      </c>
      <c r="R23" s="11">
        <f t="shared" si="8"/>
        <v>12000000</v>
      </c>
      <c r="S23" s="11">
        <v>0</v>
      </c>
      <c r="T23" s="11">
        <f>800000*12</f>
        <v>9600000</v>
      </c>
      <c r="U23" s="11">
        <f t="shared" si="10"/>
        <v>21600000</v>
      </c>
      <c r="V23" s="11">
        <f t="shared" si="3"/>
        <v>16000000</v>
      </c>
      <c r="W23" s="13"/>
    </row>
    <row r="24" spans="1:23" s="26" customFormat="1" ht="60" customHeight="1" x14ac:dyDescent="0.2">
      <c r="A24" s="2">
        <v>14</v>
      </c>
      <c r="B24" s="12" t="s">
        <v>75</v>
      </c>
      <c r="C24" s="2" t="s">
        <v>55</v>
      </c>
      <c r="D24" s="2" t="s">
        <v>141</v>
      </c>
      <c r="E24" s="2" t="s">
        <v>140</v>
      </c>
      <c r="F24" s="6" t="s">
        <v>98</v>
      </c>
      <c r="G24" s="2">
        <v>5</v>
      </c>
      <c r="H24" s="11">
        <v>0</v>
      </c>
      <c r="I24" s="11">
        <v>0</v>
      </c>
      <c r="J24" s="11">
        <v>0</v>
      </c>
      <c r="K24" s="11">
        <f>300000*5</f>
        <v>1500000</v>
      </c>
      <c r="L24" s="11">
        <v>0</v>
      </c>
      <c r="M24" s="11">
        <f>300000*5</f>
        <v>1500000</v>
      </c>
      <c r="N24" s="11">
        <f t="shared" si="11"/>
        <v>3000000</v>
      </c>
      <c r="O24" s="11">
        <v>0</v>
      </c>
      <c r="P24" s="11">
        <v>0</v>
      </c>
      <c r="Q24" s="11">
        <v>0</v>
      </c>
      <c r="R24" s="11">
        <f t="shared" si="8"/>
        <v>12000000</v>
      </c>
      <c r="S24" s="11">
        <v>0</v>
      </c>
      <c r="T24" s="11">
        <f>600000*12</f>
        <v>7200000</v>
      </c>
      <c r="U24" s="11">
        <f t="shared" si="10"/>
        <v>19200000</v>
      </c>
      <c r="V24" s="11">
        <f t="shared" si="3"/>
        <v>16200000</v>
      </c>
      <c r="W24" s="13"/>
    </row>
    <row r="25" spans="1:23" s="26" customFormat="1" ht="60" customHeight="1" x14ac:dyDescent="0.2">
      <c r="A25" s="2">
        <v>15</v>
      </c>
      <c r="B25" s="12" t="s">
        <v>76</v>
      </c>
      <c r="C25" s="2" t="s">
        <v>55</v>
      </c>
      <c r="D25" s="2" t="s">
        <v>159</v>
      </c>
      <c r="E25" s="2" t="s">
        <v>142</v>
      </c>
      <c r="F25" s="6" t="s">
        <v>99</v>
      </c>
      <c r="G25" s="2">
        <v>3</v>
      </c>
      <c r="H25" s="11">
        <v>0</v>
      </c>
      <c r="I25" s="11">
        <v>2000000</v>
      </c>
      <c r="J25" s="11">
        <v>0</v>
      </c>
      <c r="K25" s="11">
        <f>300000*3</f>
        <v>900000</v>
      </c>
      <c r="L25" s="11">
        <v>0</v>
      </c>
      <c r="M25" s="11">
        <f>400000*3</f>
        <v>1200000</v>
      </c>
      <c r="N25" s="11">
        <f t="shared" si="11"/>
        <v>4100000</v>
      </c>
      <c r="O25" s="2">
        <v>0</v>
      </c>
      <c r="P25" s="11">
        <v>0</v>
      </c>
      <c r="Q25" s="11">
        <v>0</v>
      </c>
      <c r="R25" s="11">
        <f t="shared" si="8"/>
        <v>12000000</v>
      </c>
      <c r="S25" s="11">
        <v>0</v>
      </c>
      <c r="T25" s="11">
        <f>800000*12</f>
        <v>9600000</v>
      </c>
      <c r="U25" s="11">
        <f t="shared" si="10"/>
        <v>21600000</v>
      </c>
      <c r="V25" s="11">
        <f t="shared" si="3"/>
        <v>17500000</v>
      </c>
      <c r="W25" s="13"/>
    </row>
    <row r="26" spans="1:23" s="26" customFormat="1" ht="60" customHeight="1" x14ac:dyDescent="0.2">
      <c r="A26" s="2">
        <v>16</v>
      </c>
      <c r="B26" s="12" t="s">
        <v>77</v>
      </c>
      <c r="C26" s="2" t="s">
        <v>55</v>
      </c>
      <c r="D26" s="2" t="s">
        <v>143</v>
      </c>
      <c r="E26" s="2" t="s">
        <v>144</v>
      </c>
      <c r="F26" s="6" t="s">
        <v>79</v>
      </c>
      <c r="G26" s="2">
        <v>9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f>SUM(H26:M26)</f>
        <v>0</v>
      </c>
      <c r="O26" s="2">
        <v>0</v>
      </c>
      <c r="P26" s="11">
        <v>0</v>
      </c>
      <c r="Q26" s="11">
        <v>0</v>
      </c>
      <c r="R26" s="11">
        <f t="shared" si="8"/>
        <v>12000000</v>
      </c>
      <c r="S26" s="11">
        <v>0</v>
      </c>
      <c r="T26" s="11">
        <f>600000*12</f>
        <v>7200000</v>
      </c>
      <c r="U26" s="11">
        <f t="shared" si="10"/>
        <v>19200000</v>
      </c>
      <c r="V26" s="11">
        <f t="shared" si="3"/>
        <v>19200000</v>
      </c>
      <c r="W26" s="32" t="s">
        <v>119</v>
      </c>
    </row>
    <row r="27" spans="1:23" s="33" customFormat="1" ht="60" customHeight="1" x14ac:dyDescent="0.2">
      <c r="A27" s="2">
        <v>17</v>
      </c>
      <c r="B27" s="12" t="s">
        <v>78</v>
      </c>
      <c r="C27" s="2" t="s">
        <v>55</v>
      </c>
      <c r="D27" s="2" t="s">
        <v>90</v>
      </c>
      <c r="E27" s="2" t="s">
        <v>145</v>
      </c>
      <c r="F27" s="6" t="s">
        <v>79</v>
      </c>
      <c r="G27" s="2">
        <v>1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f t="shared" si="11"/>
        <v>0</v>
      </c>
      <c r="O27" s="2">
        <v>0</v>
      </c>
      <c r="P27" s="11">
        <v>0</v>
      </c>
      <c r="Q27" s="11">
        <v>0</v>
      </c>
      <c r="R27" s="11">
        <f t="shared" si="8"/>
        <v>12000000</v>
      </c>
      <c r="S27" s="11">
        <v>0</v>
      </c>
      <c r="T27" s="11">
        <v>0</v>
      </c>
      <c r="U27" s="11">
        <f t="shared" si="10"/>
        <v>12000000</v>
      </c>
      <c r="V27" s="11">
        <f t="shared" si="3"/>
        <v>12000000</v>
      </c>
      <c r="W27" s="32" t="s">
        <v>118</v>
      </c>
    </row>
    <row r="28" spans="1:23" s="27" customFormat="1" ht="60" customHeight="1" x14ac:dyDescent="0.2">
      <c r="A28" s="2">
        <v>18</v>
      </c>
      <c r="B28" s="14" t="s">
        <v>80</v>
      </c>
      <c r="C28" s="2" t="s">
        <v>55</v>
      </c>
      <c r="D28" s="2" t="s">
        <v>146</v>
      </c>
      <c r="E28" s="2" t="s">
        <v>147</v>
      </c>
      <c r="F28" s="39" t="s">
        <v>81</v>
      </c>
      <c r="G28" s="16">
        <v>38</v>
      </c>
      <c r="H28" s="11">
        <v>0</v>
      </c>
      <c r="I28" s="11">
        <v>0</v>
      </c>
      <c r="J28" s="11">
        <v>0</v>
      </c>
      <c r="K28" s="17">
        <f>300000*12</f>
        <v>3600000</v>
      </c>
      <c r="L28" s="11">
        <v>0</v>
      </c>
      <c r="M28" s="17">
        <f>200000*12</f>
        <v>2400000</v>
      </c>
      <c r="N28" s="11">
        <f t="shared" si="11"/>
        <v>6000000</v>
      </c>
      <c r="O28" s="2">
        <v>0</v>
      </c>
      <c r="P28" s="11">
        <v>0</v>
      </c>
      <c r="Q28" s="11">
        <v>0</v>
      </c>
      <c r="R28" s="17">
        <f t="shared" ref="R28:R38" si="12">1000000*12</f>
        <v>12000000</v>
      </c>
      <c r="S28" s="11">
        <v>0</v>
      </c>
      <c r="T28" s="17">
        <f>400000*12</f>
        <v>4800000</v>
      </c>
      <c r="U28" s="11">
        <f t="shared" si="10"/>
        <v>16800000</v>
      </c>
      <c r="V28" s="11">
        <f t="shared" si="3"/>
        <v>10800000</v>
      </c>
      <c r="W28" s="14"/>
    </row>
    <row r="29" spans="1:23" s="27" customFormat="1" ht="60" customHeight="1" x14ac:dyDescent="0.2">
      <c r="A29" s="2">
        <v>19</v>
      </c>
      <c r="B29" s="14" t="s">
        <v>82</v>
      </c>
      <c r="C29" s="2" t="s">
        <v>55</v>
      </c>
      <c r="D29" s="2" t="s">
        <v>148</v>
      </c>
      <c r="E29" s="2" t="s">
        <v>149</v>
      </c>
      <c r="F29" s="15" t="s">
        <v>83</v>
      </c>
      <c r="G29" s="16">
        <v>28</v>
      </c>
      <c r="H29" s="11">
        <v>0</v>
      </c>
      <c r="I29" s="11">
        <v>0</v>
      </c>
      <c r="J29" s="11">
        <v>0</v>
      </c>
      <c r="K29" s="17">
        <f>300000*12</f>
        <v>3600000</v>
      </c>
      <c r="L29" s="11">
        <v>0</v>
      </c>
      <c r="M29" s="17">
        <f>200000*12</f>
        <v>2400000</v>
      </c>
      <c r="N29" s="11">
        <f t="shared" si="11"/>
        <v>6000000</v>
      </c>
      <c r="O29" s="2">
        <v>0</v>
      </c>
      <c r="P29" s="11">
        <v>0</v>
      </c>
      <c r="Q29" s="11">
        <v>0</v>
      </c>
      <c r="R29" s="17">
        <f t="shared" si="12"/>
        <v>12000000</v>
      </c>
      <c r="S29" s="11">
        <v>0</v>
      </c>
      <c r="T29" s="17">
        <f>400000*12</f>
        <v>4800000</v>
      </c>
      <c r="U29" s="11">
        <f t="shared" si="10"/>
        <v>16800000</v>
      </c>
      <c r="V29" s="11">
        <f t="shared" si="3"/>
        <v>10800000</v>
      </c>
      <c r="W29" s="14"/>
    </row>
    <row r="30" spans="1:23" s="27" customFormat="1" ht="60" customHeight="1" x14ac:dyDescent="0.2">
      <c r="A30" s="2">
        <v>20</v>
      </c>
      <c r="B30" s="14" t="s">
        <v>84</v>
      </c>
      <c r="C30" s="2" t="s">
        <v>55</v>
      </c>
      <c r="D30" s="2" t="s">
        <v>150</v>
      </c>
      <c r="E30" s="2" t="s">
        <v>151</v>
      </c>
      <c r="F30" s="15" t="s">
        <v>85</v>
      </c>
      <c r="G30" s="16">
        <v>42</v>
      </c>
      <c r="H30" s="11">
        <v>0</v>
      </c>
      <c r="I30" s="11">
        <v>0</v>
      </c>
      <c r="J30" s="11">
        <v>0</v>
      </c>
      <c r="K30" s="17">
        <f>300000*12</f>
        <v>3600000</v>
      </c>
      <c r="L30" s="11">
        <v>0</v>
      </c>
      <c r="M30" s="17">
        <f>200000*12</f>
        <v>2400000</v>
      </c>
      <c r="N30" s="11">
        <f t="shared" si="11"/>
        <v>6000000</v>
      </c>
      <c r="O30" s="2">
        <v>0</v>
      </c>
      <c r="P30" s="11">
        <v>0</v>
      </c>
      <c r="Q30" s="11">
        <v>0</v>
      </c>
      <c r="R30" s="17">
        <f t="shared" si="12"/>
        <v>12000000</v>
      </c>
      <c r="S30" s="11">
        <v>0</v>
      </c>
      <c r="T30" s="17">
        <f>400000*12</f>
        <v>4800000</v>
      </c>
      <c r="U30" s="11">
        <f t="shared" si="10"/>
        <v>16800000</v>
      </c>
      <c r="V30" s="11">
        <f t="shared" si="3"/>
        <v>10800000</v>
      </c>
      <c r="W30" s="14"/>
    </row>
    <row r="31" spans="1:23" ht="60" customHeight="1" x14ac:dyDescent="0.2">
      <c r="A31" s="2">
        <v>21</v>
      </c>
      <c r="B31" s="14" t="s">
        <v>86</v>
      </c>
      <c r="C31" s="2" t="s">
        <v>55</v>
      </c>
      <c r="D31" s="2" t="s">
        <v>152</v>
      </c>
      <c r="E31" s="2" t="s">
        <v>153</v>
      </c>
      <c r="F31" s="15" t="s">
        <v>87</v>
      </c>
      <c r="G31" s="16">
        <v>55</v>
      </c>
      <c r="H31" s="11">
        <v>0</v>
      </c>
      <c r="I31" s="11">
        <v>0</v>
      </c>
      <c r="J31" s="11">
        <v>0</v>
      </c>
      <c r="K31" s="17">
        <f>300000*12</f>
        <v>3600000</v>
      </c>
      <c r="L31" s="11">
        <v>0</v>
      </c>
      <c r="M31" s="17">
        <v>0</v>
      </c>
      <c r="N31" s="11">
        <f t="shared" si="11"/>
        <v>3600000</v>
      </c>
      <c r="O31" s="2">
        <v>0</v>
      </c>
      <c r="P31" s="11">
        <v>0</v>
      </c>
      <c r="Q31" s="11">
        <v>0</v>
      </c>
      <c r="R31" s="17">
        <f t="shared" si="12"/>
        <v>12000000</v>
      </c>
      <c r="S31" s="11">
        <v>0</v>
      </c>
      <c r="T31" s="17">
        <v>0</v>
      </c>
      <c r="U31" s="11">
        <f t="shared" si="10"/>
        <v>12000000</v>
      </c>
      <c r="V31" s="11">
        <f t="shared" si="3"/>
        <v>8400000</v>
      </c>
      <c r="W31" s="31" t="s">
        <v>113</v>
      </c>
    </row>
    <row r="32" spans="1:23" s="30" customFormat="1" ht="60" customHeight="1" x14ac:dyDescent="0.25">
      <c r="A32" s="2">
        <v>22</v>
      </c>
      <c r="B32" s="7" t="s">
        <v>88</v>
      </c>
      <c r="C32" s="2" t="s">
        <v>89</v>
      </c>
      <c r="D32" s="2" t="s">
        <v>154</v>
      </c>
      <c r="E32" s="2" t="s">
        <v>105</v>
      </c>
      <c r="F32" s="18">
        <v>44805</v>
      </c>
      <c r="G32" s="16">
        <v>4</v>
      </c>
      <c r="H32" s="11">
        <v>0</v>
      </c>
      <c r="I32" s="11">
        <v>0</v>
      </c>
      <c r="J32" s="11">
        <v>0</v>
      </c>
      <c r="K32" s="19">
        <f>300000*4</f>
        <v>1200000</v>
      </c>
      <c r="L32" s="11">
        <v>0</v>
      </c>
      <c r="M32" s="19">
        <f>200000*4</f>
        <v>800000</v>
      </c>
      <c r="N32" s="11">
        <f t="shared" si="11"/>
        <v>2000000</v>
      </c>
      <c r="O32" s="2">
        <v>0</v>
      </c>
      <c r="P32" s="11">
        <v>0</v>
      </c>
      <c r="Q32" s="11">
        <v>0</v>
      </c>
      <c r="R32" s="17">
        <f t="shared" si="12"/>
        <v>12000000</v>
      </c>
      <c r="S32" s="11">
        <v>0</v>
      </c>
      <c r="T32" s="17">
        <f>400000*12</f>
        <v>4800000</v>
      </c>
      <c r="U32" s="11">
        <f t="shared" si="10"/>
        <v>16800000</v>
      </c>
      <c r="V32" s="11">
        <f t="shared" si="3"/>
        <v>14800000</v>
      </c>
      <c r="W32" s="32"/>
    </row>
    <row r="33" spans="1:23" s="33" customFormat="1" ht="60" customHeight="1" x14ac:dyDescent="0.2">
      <c r="A33" s="2">
        <v>23</v>
      </c>
      <c r="B33" s="12" t="s">
        <v>91</v>
      </c>
      <c r="C33" s="2" t="s">
        <v>55</v>
      </c>
      <c r="D33" s="40" t="s">
        <v>155</v>
      </c>
      <c r="E33" s="2" t="s">
        <v>156</v>
      </c>
      <c r="F33" s="6" t="s">
        <v>100</v>
      </c>
      <c r="G33" s="2">
        <v>35</v>
      </c>
      <c r="H33" s="11">
        <v>0</v>
      </c>
      <c r="I33" s="11">
        <v>0</v>
      </c>
      <c r="J33" s="11">
        <v>0</v>
      </c>
      <c r="K33" s="17">
        <f t="shared" ref="K33:K38" si="13">300000*12</f>
        <v>3600000</v>
      </c>
      <c r="L33" s="11">
        <v>0</v>
      </c>
      <c r="M33" s="11">
        <v>0</v>
      </c>
      <c r="N33" s="11">
        <f t="shared" si="11"/>
        <v>3600000</v>
      </c>
      <c r="O33" s="2">
        <v>0</v>
      </c>
      <c r="P33" s="11">
        <v>0</v>
      </c>
      <c r="Q33" s="11">
        <v>0</v>
      </c>
      <c r="R33" s="17">
        <f t="shared" si="12"/>
        <v>12000000</v>
      </c>
      <c r="S33" s="11">
        <v>0</v>
      </c>
      <c r="T33" s="11">
        <v>0</v>
      </c>
      <c r="U33" s="11">
        <f t="shared" si="10"/>
        <v>12000000</v>
      </c>
      <c r="V33" s="11">
        <f t="shared" si="3"/>
        <v>8400000</v>
      </c>
      <c r="W33" s="31" t="s">
        <v>112</v>
      </c>
    </row>
    <row r="34" spans="1:23" s="26" customFormat="1" ht="60" customHeight="1" x14ac:dyDescent="0.2">
      <c r="A34" s="2">
        <v>24</v>
      </c>
      <c r="B34" s="12" t="s">
        <v>92</v>
      </c>
      <c r="C34" s="2" t="s">
        <v>55</v>
      </c>
      <c r="D34" s="2" t="s">
        <v>157</v>
      </c>
      <c r="E34" s="2" t="s">
        <v>158</v>
      </c>
      <c r="F34" s="6" t="s">
        <v>100</v>
      </c>
      <c r="G34" s="2">
        <v>35</v>
      </c>
      <c r="H34" s="11">
        <v>0</v>
      </c>
      <c r="I34" s="11">
        <v>0</v>
      </c>
      <c r="J34" s="11">
        <v>0</v>
      </c>
      <c r="K34" s="17">
        <f t="shared" si="13"/>
        <v>3600000</v>
      </c>
      <c r="L34" s="11">
        <v>0</v>
      </c>
      <c r="M34" s="11">
        <f>200000*12</f>
        <v>2400000</v>
      </c>
      <c r="N34" s="11">
        <f t="shared" si="11"/>
        <v>6000000</v>
      </c>
      <c r="O34" s="2">
        <v>0</v>
      </c>
      <c r="P34" s="11">
        <v>0</v>
      </c>
      <c r="Q34" s="11">
        <v>0</v>
      </c>
      <c r="R34" s="17">
        <f t="shared" si="12"/>
        <v>12000000</v>
      </c>
      <c r="S34" s="11">
        <v>0</v>
      </c>
      <c r="T34" s="11">
        <f>400000*12</f>
        <v>4800000</v>
      </c>
      <c r="U34" s="11">
        <f t="shared" si="10"/>
        <v>16800000</v>
      </c>
      <c r="V34" s="11">
        <f t="shared" si="3"/>
        <v>10800000</v>
      </c>
      <c r="W34" s="31"/>
    </row>
    <row r="35" spans="1:23" s="26" customFormat="1" ht="60" customHeight="1" x14ac:dyDescent="0.2">
      <c r="A35" s="2">
        <v>25</v>
      </c>
      <c r="B35" s="12" t="s">
        <v>93</v>
      </c>
      <c r="C35" s="2" t="s">
        <v>55</v>
      </c>
      <c r="D35" s="2" t="s">
        <v>165</v>
      </c>
      <c r="E35" s="2" t="s">
        <v>166</v>
      </c>
      <c r="F35" s="6" t="s">
        <v>101</v>
      </c>
      <c r="G35" s="2">
        <v>24</v>
      </c>
      <c r="H35" s="11">
        <v>0</v>
      </c>
      <c r="I35" s="11">
        <v>0</v>
      </c>
      <c r="J35" s="11">
        <v>0</v>
      </c>
      <c r="K35" s="17">
        <f t="shared" si="13"/>
        <v>3600000</v>
      </c>
      <c r="L35" s="11">
        <v>0</v>
      </c>
      <c r="M35" s="11">
        <v>0</v>
      </c>
      <c r="N35" s="11">
        <f t="shared" si="11"/>
        <v>3600000</v>
      </c>
      <c r="O35" s="2">
        <v>0</v>
      </c>
      <c r="P35" s="11">
        <v>0</v>
      </c>
      <c r="Q35" s="11">
        <v>0</v>
      </c>
      <c r="R35" s="17">
        <f t="shared" si="12"/>
        <v>12000000</v>
      </c>
      <c r="S35" s="11">
        <v>0</v>
      </c>
      <c r="T35" s="11">
        <v>0</v>
      </c>
      <c r="U35" s="11">
        <f t="shared" si="10"/>
        <v>12000000</v>
      </c>
      <c r="V35" s="11">
        <f t="shared" si="3"/>
        <v>8400000</v>
      </c>
      <c r="W35" s="31" t="s">
        <v>112</v>
      </c>
    </row>
    <row r="36" spans="1:23" s="26" customFormat="1" ht="60" customHeight="1" x14ac:dyDescent="0.2">
      <c r="A36" s="2">
        <v>26</v>
      </c>
      <c r="B36" s="12" t="s">
        <v>94</v>
      </c>
      <c r="C36" s="2" t="s">
        <v>89</v>
      </c>
      <c r="D36" s="2" t="s">
        <v>160</v>
      </c>
      <c r="E36" s="2" t="s">
        <v>102</v>
      </c>
      <c r="F36" s="6" t="s">
        <v>101</v>
      </c>
      <c r="G36" s="2">
        <v>24</v>
      </c>
      <c r="H36" s="11">
        <v>0</v>
      </c>
      <c r="I36" s="11">
        <v>0</v>
      </c>
      <c r="J36" s="11">
        <v>0</v>
      </c>
      <c r="K36" s="17">
        <f t="shared" si="13"/>
        <v>3600000</v>
      </c>
      <c r="L36" s="11">
        <v>0</v>
      </c>
      <c r="M36" s="11">
        <f>400000*12</f>
        <v>4800000</v>
      </c>
      <c r="N36" s="11">
        <f t="shared" si="11"/>
        <v>8400000</v>
      </c>
      <c r="O36" s="2">
        <v>0</v>
      </c>
      <c r="P36" s="11">
        <v>0</v>
      </c>
      <c r="Q36" s="11">
        <v>0</v>
      </c>
      <c r="R36" s="17">
        <f t="shared" si="12"/>
        <v>12000000</v>
      </c>
      <c r="S36" s="11">
        <v>0</v>
      </c>
      <c r="T36" s="11">
        <f>800000*12</f>
        <v>9600000</v>
      </c>
      <c r="U36" s="11">
        <f t="shared" si="10"/>
        <v>21600000</v>
      </c>
      <c r="V36" s="11">
        <f t="shared" si="3"/>
        <v>13200000</v>
      </c>
      <c r="W36" s="13"/>
    </row>
    <row r="37" spans="1:23" s="26" customFormat="1" ht="60" customHeight="1" x14ac:dyDescent="0.2">
      <c r="A37" s="2">
        <v>27</v>
      </c>
      <c r="B37" s="12" t="s">
        <v>95</v>
      </c>
      <c r="C37" s="2" t="s">
        <v>89</v>
      </c>
      <c r="D37" s="2" t="s">
        <v>161</v>
      </c>
      <c r="E37" s="2" t="s">
        <v>162</v>
      </c>
      <c r="F37" s="6" t="s">
        <v>103</v>
      </c>
      <c r="G37" s="2">
        <v>13</v>
      </c>
      <c r="H37" s="11">
        <v>0</v>
      </c>
      <c r="I37" s="11">
        <v>0</v>
      </c>
      <c r="J37" s="11">
        <v>0</v>
      </c>
      <c r="K37" s="11">
        <f t="shared" si="13"/>
        <v>3600000</v>
      </c>
      <c r="L37" s="11">
        <v>0</v>
      </c>
      <c r="M37" s="11">
        <f>400000*12</f>
        <v>4800000</v>
      </c>
      <c r="N37" s="11">
        <f t="shared" si="11"/>
        <v>8400000</v>
      </c>
      <c r="O37" s="2">
        <v>0</v>
      </c>
      <c r="P37" s="11">
        <v>0</v>
      </c>
      <c r="Q37" s="11">
        <v>0</v>
      </c>
      <c r="R37" s="17">
        <f t="shared" si="12"/>
        <v>12000000</v>
      </c>
      <c r="S37" s="11">
        <v>0</v>
      </c>
      <c r="T37" s="11">
        <f>800000*12</f>
        <v>9600000</v>
      </c>
      <c r="U37" s="11">
        <f t="shared" si="10"/>
        <v>21600000</v>
      </c>
      <c r="V37" s="11">
        <f t="shared" si="3"/>
        <v>13200000</v>
      </c>
      <c r="W37" s="13"/>
    </row>
    <row r="38" spans="1:23" s="27" customFormat="1" ht="60" customHeight="1" x14ac:dyDescent="0.2">
      <c r="A38" s="2">
        <v>28</v>
      </c>
      <c r="B38" s="14" t="s">
        <v>96</v>
      </c>
      <c r="C38" s="2" t="s">
        <v>55</v>
      </c>
      <c r="D38" s="2" t="s">
        <v>163</v>
      </c>
      <c r="E38" s="2" t="s">
        <v>164</v>
      </c>
      <c r="F38" s="15" t="s">
        <v>104</v>
      </c>
      <c r="G38" s="16">
        <v>12</v>
      </c>
      <c r="H38" s="11">
        <v>0</v>
      </c>
      <c r="I38" s="11">
        <v>0</v>
      </c>
      <c r="J38" s="11">
        <v>0</v>
      </c>
      <c r="K38" s="11">
        <f t="shared" si="13"/>
        <v>3600000</v>
      </c>
      <c r="L38" s="11">
        <v>0</v>
      </c>
      <c r="M38" s="11">
        <f>300000*12</f>
        <v>3600000</v>
      </c>
      <c r="N38" s="11">
        <f t="shared" si="11"/>
        <v>7200000</v>
      </c>
      <c r="O38" s="2">
        <v>0</v>
      </c>
      <c r="P38" s="11">
        <v>0</v>
      </c>
      <c r="Q38" s="11">
        <v>0</v>
      </c>
      <c r="R38" s="17">
        <f t="shared" si="12"/>
        <v>12000000</v>
      </c>
      <c r="S38" s="11">
        <v>0</v>
      </c>
      <c r="T38" s="11">
        <f>600000*12</f>
        <v>7200000</v>
      </c>
      <c r="U38" s="11">
        <f t="shared" si="10"/>
        <v>19200000</v>
      </c>
      <c r="V38" s="11">
        <f t="shared" si="3"/>
        <v>12000000</v>
      </c>
      <c r="W38" s="20"/>
    </row>
    <row r="39" spans="1:23" x14ac:dyDescent="0.2">
      <c r="I39" s="23"/>
      <c r="J39" s="23"/>
      <c r="K39" s="23"/>
      <c r="L39" s="23"/>
      <c r="M39" s="23"/>
      <c r="N39" s="23"/>
      <c r="P39" s="23"/>
      <c r="Q39" s="23"/>
      <c r="R39" s="23"/>
      <c r="S39" s="23"/>
      <c r="T39" s="23"/>
      <c r="U39" s="23"/>
      <c r="V39" s="23"/>
    </row>
    <row r="40" spans="1:23" ht="15" x14ac:dyDescent="0.25">
      <c r="B40" s="24" t="s">
        <v>14</v>
      </c>
      <c r="C40" s="4" t="s">
        <v>106</v>
      </c>
      <c r="D40" s="5"/>
      <c r="I40" s="23"/>
      <c r="J40" s="23"/>
      <c r="K40" s="23"/>
      <c r="L40" s="23"/>
      <c r="M40" s="23"/>
      <c r="N40" s="23"/>
      <c r="P40" s="23"/>
      <c r="Q40" s="23"/>
      <c r="R40" s="23"/>
      <c r="S40" s="23"/>
      <c r="T40" s="23"/>
      <c r="U40" s="23"/>
      <c r="V40" s="23"/>
    </row>
    <row r="41" spans="1:23" x14ac:dyDescent="0.2">
      <c r="I41" s="23"/>
      <c r="J41" s="23"/>
      <c r="K41" s="23"/>
      <c r="L41" s="23"/>
      <c r="M41" s="23"/>
      <c r="N41" s="23"/>
      <c r="P41" s="23"/>
      <c r="Q41" s="23"/>
      <c r="R41" s="23"/>
      <c r="S41" s="23"/>
      <c r="T41" s="23"/>
      <c r="U41" s="23"/>
      <c r="V41" s="23"/>
    </row>
  </sheetData>
  <mergeCells count="31">
    <mergeCell ref="W14:W16"/>
    <mergeCell ref="B10:G10"/>
    <mergeCell ref="C5:C8"/>
    <mergeCell ref="B5:B8"/>
    <mergeCell ref="A5:A8"/>
    <mergeCell ref="W5:W8"/>
    <mergeCell ref="N6:N8"/>
    <mergeCell ref="H5:N5"/>
    <mergeCell ref="L7:M7"/>
    <mergeCell ref="G5:G8"/>
    <mergeCell ref="F5:F8"/>
    <mergeCell ref="E5:E8"/>
    <mergeCell ref="V5:V8"/>
    <mergeCell ref="I7:I8"/>
    <mergeCell ref="I6:M6"/>
    <mergeCell ref="N1:W1"/>
    <mergeCell ref="S7:T7"/>
    <mergeCell ref="H11:N11"/>
    <mergeCell ref="D5:D8"/>
    <mergeCell ref="O5:U5"/>
    <mergeCell ref="O6:O8"/>
    <mergeCell ref="P6:T6"/>
    <mergeCell ref="U6:U8"/>
    <mergeCell ref="P7:P8"/>
    <mergeCell ref="Q7:Q8"/>
    <mergeCell ref="R7:R8"/>
    <mergeCell ref="H6:H8"/>
    <mergeCell ref="K7:K8"/>
    <mergeCell ref="J7:J8"/>
    <mergeCell ref="A1:E1"/>
    <mergeCell ref="A3:W3"/>
  </mergeCells>
  <printOptions horizontalCentered="1"/>
  <pageMargins left="0" right="0" top="0.23622047244094491" bottom="0.23622047244094491" header="0" footer="0"/>
  <pageSetup paperSize="9" scale="6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phuc</dc:creator>
  <cp:lastModifiedBy>Administrator</cp:lastModifiedBy>
  <cp:lastPrinted>2023-07-15T04:06:30Z</cp:lastPrinted>
  <dcterms:created xsi:type="dcterms:W3CDTF">2007-10-09T17:26:25Z</dcterms:created>
  <dcterms:modified xsi:type="dcterms:W3CDTF">2023-09-18T09:23:42Z</dcterms:modified>
</cp:coreProperties>
</file>